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6" i="1" l="1"/>
  <c r="D45" i="1"/>
  <c r="D44" i="1"/>
  <c r="N42" i="1"/>
  <c r="N41" i="1"/>
  <c r="N40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N12" i="1"/>
  <c r="E12" i="1"/>
  <c r="N11" i="1"/>
  <c r="E11" i="1"/>
  <c r="N10" i="1"/>
  <c r="E10" i="1"/>
  <c r="N9" i="1"/>
  <c r="E9" i="1"/>
  <c r="N8" i="1"/>
  <c r="F22" i="1" s="1"/>
  <c r="F8" i="1"/>
  <c r="E8" i="1"/>
  <c r="N7" i="1"/>
  <c r="G25" i="1" s="1"/>
  <c r="F7" i="1"/>
  <c r="E7" i="1"/>
  <c r="G6" i="1"/>
  <c r="F6" i="1"/>
  <c r="E6" i="1"/>
  <c r="F5" i="1"/>
  <c r="E5" i="1"/>
  <c r="F4" i="1"/>
  <c r="E4" i="1"/>
  <c r="F3" i="1"/>
  <c r="E3" i="1"/>
  <c r="G2" i="1"/>
  <c r="F2" i="1"/>
  <c r="E2" i="1"/>
  <c r="G5" i="1" l="1"/>
  <c r="E44" i="1"/>
  <c r="N28" i="1"/>
  <c r="G4" i="1"/>
  <c r="E45" i="1"/>
  <c r="G3" i="1"/>
  <c r="G7" i="1"/>
  <c r="E46" i="1"/>
  <c r="F9" i="1"/>
  <c r="F10" i="1"/>
  <c r="F11" i="1"/>
  <c r="F12" i="1"/>
  <c r="F13" i="1"/>
  <c r="G14" i="1"/>
  <c r="F15" i="1"/>
  <c r="G16" i="1"/>
  <c r="F17" i="1"/>
  <c r="G18" i="1"/>
  <c r="F19" i="1"/>
  <c r="G20" i="1"/>
  <c r="F21" i="1"/>
  <c r="G22" i="1"/>
  <c r="F23" i="1"/>
  <c r="N23" i="1"/>
  <c r="F24" i="1"/>
  <c r="N24" i="1"/>
  <c r="F25" i="1"/>
  <c r="N25" i="1"/>
  <c r="N27" i="1"/>
  <c r="G8" i="1"/>
  <c r="G9" i="1"/>
  <c r="G10" i="1"/>
  <c r="G11" i="1"/>
  <c r="G12" i="1"/>
  <c r="G13" i="1"/>
  <c r="F14" i="1"/>
  <c r="G15" i="1"/>
  <c r="F16" i="1"/>
  <c r="G17" i="1"/>
  <c r="F18" i="1"/>
  <c r="G19" i="1"/>
  <c r="F20" i="1"/>
  <c r="G21" i="1"/>
  <c r="G23" i="1"/>
  <c r="G24" i="1"/>
  <c r="N26" i="1"/>
</calcChain>
</file>

<file path=xl/sharedStrings.xml><?xml version="1.0" encoding="utf-8"?>
<sst xmlns="http://schemas.openxmlformats.org/spreadsheetml/2006/main" count="104" uniqueCount="70">
  <si>
    <t>Población</t>
  </si>
  <si>
    <t>Nombre</t>
  </si>
  <si>
    <t>Apellido</t>
  </si>
  <si>
    <t>Puntuación</t>
  </si>
  <si>
    <t>Nota</t>
  </si>
  <si>
    <t>% Nota máx</t>
  </si>
  <si>
    <t>% Nota Med</t>
  </si>
  <si>
    <t>Castellar</t>
  </si>
  <si>
    <t>Alejandra</t>
  </si>
  <si>
    <t>Lucero</t>
  </si>
  <si>
    <t>Alejandro</t>
  </si>
  <si>
    <t>Barela</t>
  </si>
  <si>
    <t>Sabadell</t>
  </si>
  <si>
    <t>Carmen</t>
  </si>
  <si>
    <t>Bañuelos</t>
  </si>
  <si>
    <t>Terrassa</t>
  </si>
  <si>
    <t>Galván</t>
  </si>
  <si>
    <t>Claudia</t>
  </si>
  <si>
    <t>Nevárez</t>
  </si>
  <si>
    <t>Estadística de Notas</t>
  </si>
  <si>
    <t>Cristina</t>
  </si>
  <si>
    <t>Vanegas</t>
  </si>
  <si>
    <t>Nota media</t>
  </si>
  <si>
    <t>Daniel</t>
  </si>
  <si>
    <t>Gálvez</t>
  </si>
  <si>
    <t>Nota máxima</t>
  </si>
  <si>
    <t>David</t>
  </si>
  <si>
    <t>Calvillo</t>
  </si>
  <si>
    <t>Nota mínima</t>
  </si>
  <si>
    <t>Lucio</t>
  </si>
  <si>
    <t>Aprob.</t>
  </si>
  <si>
    <t>Emma</t>
  </si>
  <si>
    <t>Camarillo</t>
  </si>
  <si>
    <t>Suspend.</t>
  </si>
  <si>
    <t>Francisco</t>
  </si>
  <si>
    <t>Gamboa</t>
  </si>
  <si>
    <t>Tot. Examinados</t>
  </si>
  <si>
    <t>Varela</t>
  </si>
  <si>
    <t>Laura</t>
  </si>
  <si>
    <t>Valverde</t>
  </si>
  <si>
    <t>Manuel</t>
  </si>
  <si>
    <t>Barragán</t>
  </si>
  <si>
    <t>Luevano</t>
  </si>
  <si>
    <t>María</t>
  </si>
  <si>
    <t>Serrato</t>
  </si>
  <si>
    <t xml:space="preserve">Notas Globales </t>
  </si>
  <si>
    <t>Noelia</t>
  </si>
  <si>
    <t>Negrete</t>
  </si>
  <si>
    <t>Zamudio</t>
  </si>
  <si>
    <t>Óscar</t>
  </si>
  <si>
    <t>Negrón</t>
  </si>
  <si>
    <t>Pablo</t>
  </si>
  <si>
    <t>Sevilla</t>
  </si>
  <si>
    <t>Lugo</t>
  </si>
  <si>
    <t>Notas Globales</t>
  </si>
  <si>
    <t>Rosa</t>
  </si>
  <si>
    <t>Serrano</t>
  </si>
  <si>
    <t>MD</t>
  </si>
  <si>
    <t>Sergio</t>
  </si>
  <si>
    <t>Barajas</t>
  </si>
  <si>
    <t>Insu</t>
  </si>
  <si>
    <t>Víctor</t>
  </si>
  <si>
    <t>Camacho</t>
  </si>
  <si>
    <t>Sufi</t>
  </si>
  <si>
    <t>Bien</t>
  </si>
  <si>
    <t>Not</t>
  </si>
  <si>
    <t>Sob</t>
  </si>
  <si>
    <t>Examinados</t>
  </si>
  <si>
    <t>Aprob</t>
  </si>
  <si>
    <t>Susp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</si>
</sst>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&quot; Pto&quot;"/>
    <numFmt numFmtId="165" formatCode="0.0%"/>
    <numFmt numFmtId="166" formatCode="0.00&quot; Pto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12" xfId="0" applyBorder="1" applyProtection="1">
      <protection locked="0"/>
    </xf>
    <xf numFmtId="0" fontId="4" fillId="0" borderId="10" xfId="0" applyFont="1" applyBorder="1" applyProtection="1"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3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4" fillId="0" borderId="20" xfId="0" applyFont="1" applyBorder="1" applyProtection="1">
      <protection locked="0"/>
    </xf>
    <xf numFmtId="0" fontId="2" fillId="0" borderId="19" xfId="0" applyFont="1" applyBorder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164" fontId="0" fillId="0" borderId="13" xfId="1" applyNumberFormat="1" applyFont="1" applyBorder="1" applyProtection="1">
      <protection hidden="1"/>
    </xf>
    <xf numFmtId="0" fontId="0" fillId="0" borderId="14" xfId="0" applyBorder="1" applyAlignment="1" applyProtection="1">
      <alignment horizontal="left" indent="2"/>
      <protection hidden="1"/>
    </xf>
    <xf numFmtId="165" fontId="0" fillId="0" borderId="12" xfId="2" applyNumberFormat="1" applyFont="1" applyBorder="1" applyProtection="1">
      <protection hidden="1"/>
    </xf>
    <xf numFmtId="165" fontId="0" fillId="0" borderId="10" xfId="2" applyNumberFormat="1" applyFont="1" applyBorder="1" applyProtection="1">
      <protection hidden="1"/>
    </xf>
    <xf numFmtId="164" fontId="0" fillId="0" borderId="23" xfId="1" applyNumberFormat="1" applyFont="1" applyBorder="1" applyProtection="1">
      <protection hidden="1"/>
    </xf>
    <xf numFmtId="0" fontId="0" fillId="0" borderId="24" xfId="0" applyBorder="1" applyAlignment="1" applyProtection="1">
      <alignment horizontal="left" indent="2"/>
      <protection hidden="1"/>
    </xf>
    <xf numFmtId="165" fontId="0" fillId="0" borderId="22" xfId="2" applyNumberFormat="1" applyFont="1" applyBorder="1" applyProtection="1">
      <protection hidden="1"/>
    </xf>
    <xf numFmtId="165" fontId="0" fillId="0" borderId="20" xfId="2" applyNumberFormat="1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21" xfId="0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" fillId="0" borderId="13" xfId="0" applyFont="1" applyFill="1" applyBorder="1" applyProtection="1">
      <protection hidden="1"/>
    </xf>
    <xf numFmtId="0" fontId="2" fillId="0" borderId="23" xfId="0" applyFont="1" applyFill="1" applyBorder="1" applyProtection="1">
      <protection hidden="1"/>
    </xf>
    <xf numFmtId="164" fontId="0" fillId="0" borderId="8" xfId="1" applyNumberFormat="1" applyFont="1" applyBorder="1" applyProtection="1">
      <protection hidden="1"/>
    </xf>
    <xf numFmtId="0" fontId="0" fillId="0" borderId="9" xfId="0" applyBorder="1" applyAlignment="1" applyProtection="1">
      <alignment horizontal="left" indent="2"/>
      <protection hidden="1"/>
    </xf>
    <xf numFmtId="165" fontId="0" fillId="0" borderId="6" xfId="2" applyNumberFormat="1" applyFont="1" applyBorder="1" applyProtection="1">
      <protection hidden="1"/>
    </xf>
    <xf numFmtId="166" fontId="2" fillId="0" borderId="7" xfId="1" applyNumberFormat="1" applyFont="1" applyBorder="1" applyProtection="1">
      <protection hidden="1"/>
    </xf>
    <xf numFmtId="166" fontId="2" fillId="0" borderId="10" xfId="1" applyNumberFormat="1" applyFont="1" applyBorder="1" applyProtection="1">
      <protection hidden="1"/>
    </xf>
    <xf numFmtId="166" fontId="2" fillId="0" borderId="20" xfId="1" applyNumberFormat="1" applyFont="1" applyBorder="1" applyProtection="1">
      <protection hidden="1"/>
    </xf>
    <xf numFmtId="1" fontId="2" fillId="0" borderId="7" xfId="0" applyNumberFormat="1" applyFont="1" applyBorder="1" applyAlignment="1" applyProtection="1">
      <alignment horizontal="left" indent="1"/>
      <protection hidden="1"/>
    </xf>
    <xf numFmtId="1" fontId="2" fillId="0" borderId="10" xfId="0" applyNumberFormat="1" applyFont="1" applyBorder="1" applyAlignment="1" applyProtection="1">
      <alignment horizontal="left" indent="1"/>
      <protection hidden="1"/>
    </xf>
    <xf numFmtId="1" fontId="2" fillId="0" borderId="20" xfId="0" applyNumberFormat="1" applyFont="1" applyBorder="1" applyAlignment="1" applyProtection="1">
      <alignment horizontal="left" indent="1"/>
      <protection hidden="1"/>
    </xf>
    <xf numFmtId="0" fontId="2" fillId="0" borderId="7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20" xfId="0" applyFont="1" applyBorder="1" applyProtection="1"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46740048497401E-2"/>
          <c:y val="9.5422572178478077E-2"/>
          <c:w val="0.92603002479361352"/>
          <c:h val="0.9045774278215222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33084198385236646"/>
                  <c:y val="-0.273254901960785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3345266962736924"/>
                  <c:y val="0.1196078431372549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[1]Notas!$M$10:$M$11</c:f>
              <c:strCache>
                <c:ptCount val="2"/>
                <c:pt idx="0">
                  <c:v>Aprob.</c:v>
                </c:pt>
                <c:pt idx="1">
                  <c:v>Suspend.</c:v>
                </c:pt>
              </c:strCache>
            </c:strRef>
          </c:cat>
          <c:val>
            <c:numRef>
              <c:f>[1]Notas!$N$10:$N$11</c:f>
              <c:numCache>
                <c:formatCode>General</c:formatCode>
                <c:ptCount val="2"/>
                <c:pt idx="0">
                  <c:v>18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693252053170908E-2"/>
          <c:y val="0.14675300105253344"/>
          <c:w val="0.90510811954957482"/>
          <c:h val="0.84562559121734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2686715773431548"/>
                  <c:y val="6.24538683933543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0938955211243795E-4"/>
                  <c:y val="5.9528091983426313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[1]Notas!$M$23:$M$28</c:f>
              <c:strCache>
                <c:ptCount val="6"/>
                <c:pt idx="0">
                  <c:v>MD</c:v>
                </c:pt>
                <c:pt idx="1">
                  <c:v>Insu</c:v>
                </c:pt>
                <c:pt idx="2">
                  <c:v>Sufi</c:v>
                </c:pt>
                <c:pt idx="3">
                  <c:v>Bien</c:v>
                </c:pt>
                <c:pt idx="4">
                  <c:v>Not</c:v>
                </c:pt>
                <c:pt idx="5">
                  <c:v>Sob</c:v>
                </c:pt>
              </c:strCache>
            </c:strRef>
          </c:cat>
          <c:val>
            <c:numRef>
              <c:f>[1]Notas!$N$23:$N$28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827091735484242E-3"/>
          <c:y val="0.11114818755763639"/>
          <c:w val="0.86549298492047322"/>
          <c:h val="0.7877806989872668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0.2190040650406504"/>
                  <c:y val="0.101740228417393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092183599001343"/>
                  <c:y val="-0.32857657657657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304942065168691"/>
                  <c:y val="9.37827906646804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[1]Notas!$M$40:$M$42</c:f>
              <c:strCache>
                <c:ptCount val="3"/>
                <c:pt idx="0">
                  <c:v>Sabadell</c:v>
                </c:pt>
                <c:pt idx="1">
                  <c:v>Terrassa</c:v>
                </c:pt>
                <c:pt idx="2">
                  <c:v>Castellar</c:v>
                </c:pt>
              </c:strCache>
            </c:strRef>
          </c:cat>
          <c:val>
            <c:numRef>
              <c:f>[1]Notas!$N$40:$N$42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90035834561782E-2"/>
          <c:y val="6.7595249223983994E-2"/>
          <c:w val="0.8745224655137287"/>
          <c:h val="0.76509354138952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[1]Notas!$N$39</c:f>
              <c:strCache>
                <c:ptCount val="1"/>
                <c:pt idx="0">
                  <c:v>Examinados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[1]Notas!$M$40:$M$42</c:f>
              <c:strCache>
                <c:ptCount val="3"/>
                <c:pt idx="0">
                  <c:v>Sabadell</c:v>
                </c:pt>
                <c:pt idx="1">
                  <c:v>Terrassa</c:v>
                </c:pt>
                <c:pt idx="2">
                  <c:v>Castellar</c:v>
                </c:pt>
              </c:strCache>
            </c:strRef>
          </c:cat>
          <c:val>
            <c:numRef>
              <c:f>[1]Notas!$N$40:$N$42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[1]Notas!$D$43</c:f>
              <c:strCache>
                <c:ptCount val="1"/>
                <c:pt idx="0">
                  <c:v>Aprob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[1]Notas!$M$40:$M$42</c:f>
              <c:strCache>
                <c:ptCount val="3"/>
                <c:pt idx="0">
                  <c:v>Sabadell</c:v>
                </c:pt>
                <c:pt idx="1">
                  <c:v>Terrassa</c:v>
                </c:pt>
                <c:pt idx="2">
                  <c:v>Castellar</c:v>
                </c:pt>
              </c:strCache>
            </c:strRef>
          </c:cat>
          <c:val>
            <c:numRef>
              <c:f>[1]Notas!$D$44:$D$46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[1]Notas!$E$43</c:f>
              <c:strCache>
                <c:ptCount val="1"/>
                <c:pt idx="0">
                  <c:v>Susp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[1]Notas!$M$40:$M$42</c:f>
              <c:strCache>
                <c:ptCount val="3"/>
                <c:pt idx="0">
                  <c:v>Sabadell</c:v>
                </c:pt>
                <c:pt idx="1">
                  <c:v>Terrassa</c:v>
                </c:pt>
                <c:pt idx="2">
                  <c:v>Castellar</c:v>
                </c:pt>
              </c:strCache>
            </c:strRef>
          </c:cat>
          <c:val>
            <c:numRef>
              <c:f>[1]Notas!$E$44:$E$46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4292864"/>
        <c:axId val="184294400"/>
      </c:barChart>
      <c:catAx>
        <c:axId val="184292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84294400"/>
        <c:crosses val="autoZero"/>
        <c:auto val="1"/>
        <c:lblAlgn val="ctr"/>
        <c:lblOffset val="100"/>
        <c:noMultiLvlLbl val="0"/>
      </c:catAx>
      <c:valAx>
        <c:axId val="1842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92864"/>
        <c:crosses val="autoZero"/>
        <c:crossBetween val="between"/>
      </c:valAx>
      <c:spPr>
        <a:gradFill rotWithShape="1">
          <a:gsLst>
            <a:gs pos="0">
              <a:schemeClr val="accent6">
                <a:shade val="51000"/>
                <a:satMod val="13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plotArea>
    <c:legend>
      <c:legendPos val="r"/>
      <c:layout>
        <c:manualLayout>
          <c:xMode val="edge"/>
          <c:yMode val="edge"/>
          <c:x val="0.52571219693428728"/>
          <c:y val="0.15623447069116458"/>
          <c:w val="0.43166984263953306"/>
          <c:h val="0.13889982502187226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78300</xdr:rowOff>
    </xdr:from>
    <xdr:to>
      <xdr:col>10</xdr:col>
      <xdr:colOff>542925</xdr:colOff>
      <xdr:row>13</xdr:row>
      <xdr:rowOff>61367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18</xdr:row>
      <xdr:rowOff>31712</xdr:rowOff>
    </xdr:from>
    <xdr:to>
      <xdr:col>10</xdr:col>
      <xdr:colOff>714375</xdr:colOff>
      <xdr:row>29</xdr:row>
      <xdr:rowOff>84628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591608</xdr:colOff>
      <xdr:row>34</xdr:row>
      <xdr:rowOff>16934</xdr:rowOff>
    </xdr:from>
    <xdr:to>
      <xdr:col>12</xdr:col>
      <xdr:colOff>10582</xdr:colOff>
      <xdr:row>46</xdr:row>
      <xdr:rowOff>80433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38101</xdr:colOff>
      <xdr:row>26</xdr:row>
      <xdr:rowOff>142875</xdr:rowOff>
    </xdr:from>
    <xdr:to>
      <xdr:col>4</xdr:col>
      <xdr:colOff>476251</xdr:colOff>
      <xdr:row>40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97372</xdr:colOff>
      <xdr:row>3</xdr:row>
      <xdr:rowOff>97350</xdr:rowOff>
    </xdr:from>
    <xdr:ext cx="1231747" cy="248851"/>
    <xdr:sp macro="" textlink="">
      <xdr:nvSpPr>
        <xdr:cNvPr id="6" name="5 CuadroTexto"/>
        <xdr:cNvSpPr txBox="1"/>
      </xdr:nvSpPr>
      <xdr:spPr>
        <a:xfrm>
          <a:off x="8050747" y="592650"/>
          <a:ext cx="1231747" cy="248851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rtlCol="0" anchor="t">
          <a:spAutoFit/>
        </a:bodyPr>
        <a:lstStyle/>
        <a:p>
          <a:r>
            <a:rPr lang="es-ES" sz="1000"/>
            <a:t>Aprobados</a:t>
          </a:r>
          <a:r>
            <a:rPr lang="es-ES" sz="1000" baseline="0"/>
            <a:t> Globales</a:t>
          </a:r>
          <a:endParaRPr lang="es-ES" sz="1000"/>
        </a:p>
      </xdr:txBody>
    </xdr:sp>
    <xdr:clientData/>
  </xdr:oneCellAnchor>
  <xdr:oneCellAnchor>
    <xdr:from>
      <xdr:col>10</xdr:col>
      <xdr:colOff>364072</xdr:colOff>
      <xdr:row>18</xdr:row>
      <xdr:rowOff>150244</xdr:rowOff>
    </xdr:from>
    <xdr:ext cx="968791" cy="248851"/>
    <xdr:sp macro="" textlink="">
      <xdr:nvSpPr>
        <xdr:cNvPr id="7" name="6 CuadroTexto"/>
        <xdr:cNvSpPr txBox="1"/>
      </xdr:nvSpPr>
      <xdr:spPr>
        <a:xfrm>
          <a:off x="8317447" y="3102994"/>
          <a:ext cx="968791" cy="248851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rtlCol="0" anchor="t">
          <a:spAutoFit/>
        </a:bodyPr>
        <a:lstStyle/>
        <a:p>
          <a:r>
            <a:rPr lang="es-ES" sz="1000"/>
            <a:t>Notas </a:t>
          </a:r>
          <a:r>
            <a:rPr lang="es-ES" sz="1000" baseline="0"/>
            <a:t>Globales</a:t>
          </a:r>
          <a:endParaRPr lang="es-ES" sz="10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0.75092</cdr:x>
      <cdr:y>0.17827</cdr:y>
    </cdr:from>
    <cdr:to>
      <cdr:x>0.94466</cdr:x>
      <cdr:y>0.29728</cdr:y>
    </cdr:to>
    <cdr:sp macro="" textlink="">
      <cdr:nvSpPr>
        <cdr:cNvPr id="2" name="8 CuadroTexto"/>
        <cdr:cNvSpPr txBox="1"/>
      </cdr:nvSpPr>
      <cdr:spPr>
        <a:xfrm xmlns:a="http://schemas.openxmlformats.org/drawingml/2006/main">
          <a:off x="3139933" y="372756"/>
          <a:ext cx="810157" cy="248851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ES" sz="1000">
              <a:solidFill>
                <a:schemeClr val="bg1"/>
              </a:solidFill>
            </a:rPr>
            <a:t>Examinados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0.60369</cdr:x>
      <cdr:y>0.00417</cdr:y>
    </cdr:from>
    <cdr:to>
      <cdr:x>1</cdr:x>
      <cdr:y>0.11303</cdr:y>
    </cdr:to>
    <cdr:sp macro="" textlink="">
      <cdr:nvSpPr>
        <cdr:cNvPr id="2" name="8 CuadroTexto"/>
        <cdr:cNvSpPr txBox="1"/>
      </cdr:nvSpPr>
      <cdr:spPr>
        <a:xfrm xmlns:a="http://schemas.openxmlformats.org/drawingml/2006/main">
          <a:off x="2533650" y="9525"/>
          <a:ext cx="1653401" cy="248851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val="4BACC6">
                <a:shade val="51000"/>
                <a:satMod val="130000"/>
              </a:srgbClr>
            </a:gs>
            <a:gs pos="80000">
              <a:srgbClr val="4BACC6">
                <a:shade val="93000"/>
                <a:satMod val="130000"/>
              </a:srgbClr>
            </a:gs>
            <a:gs pos="100000">
              <a:srgbClr val="4BACC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s-ES" sz="1000"/>
            <a:t>Valoraciones por Población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Formulas%20y%20Formatos%20Condi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r. Condic"/>
      <sheetName val="Teor. Contar"/>
      <sheetName val="Ejemplo Contar"/>
      <sheetName val="Format y forml condc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M10" t="str">
            <v>Aprob.</v>
          </cell>
          <cell r="N10">
            <v>18</v>
          </cell>
        </row>
        <row r="11">
          <cell r="M11" t="str">
            <v>Suspend.</v>
          </cell>
          <cell r="N11">
            <v>6</v>
          </cell>
        </row>
        <row r="23">
          <cell r="M23" t="str">
            <v>MD</v>
          </cell>
          <cell r="N23">
            <v>1</v>
          </cell>
        </row>
        <row r="24">
          <cell r="M24" t="str">
            <v>Insu</v>
          </cell>
          <cell r="N24">
            <v>5</v>
          </cell>
        </row>
        <row r="25">
          <cell r="M25" t="str">
            <v>Sufi</v>
          </cell>
          <cell r="N25">
            <v>0</v>
          </cell>
        </row>
        <row r="26">
          <cell r="M26" t="str">
            <v>Bien</v>
          </cell>
          <cell r="N26">
            <v>4</v>
          </cell>
        </row>
        <row r="27">
          <cell r="M27" t="str">
            <v>Not</v>
          </cell>
          <cell r="N27">
            <v>7</v>
          </cell>
        </row>
        <row r="28">
          <cell r="M28" t="str">
            <v>Sob</v>
          </cell>
          <cell r="N28">
            <v>2</v>
          </cell>
        </row>
        <row r="39">
          <cell r="N39" t="str">
            <v>Examinados</v>
          </cell>
        </row>
        <row r="40">
          <cell r="M40" t="str">
            <v>Sabadell</v>
          </cell>
          <cell r="N40">
            <v>10</v>
          </cell>
        </row>
        <row r="41">
          <cell r="M41" t="str">
            <v>Terrassa</v>
          </cell>
          <cell r="N41">
            <v>8</v>
          </cell>
        </row>
        <row r="42">
          <cell r="M42" t="str">
            <v>Castellar</v>
          </cell>
          <cell r="N42">
            <v>6</v>
          </cell>
        </row>
        <row r="43">
          <cell r="D43" t="str">
            <v>Aprob</v>
          </cell>
          <cell r="E43" t="str">
            <v>Susp</v>
          </cell>
        </row>
        <row r="44">
          <cell r="D44">
            <v>8</v>
          </cell>
          <cell r="E44">
            <v>2</v>
          </cell>
        </row>
        <row r="45">
          <cell r="D45">
            <v>6</v>
          </cell>
          <cell r="E45">
            <v>2</v>
          </cell>
        </row>
        <row r="46">
          <cell r="D46">
            <v>4</v>
          </cell>
          <cell r="E4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9" workbookViewId="0">
      <selection activeCell="D43" sqref="D43"/>
    </sheetView>
  </sheetViews>
  <sheetFormatPr baseColWidth="10" defaultRowHeight="15" x14ac:dyDescent="0.25"/>
  <cols>
    <col min="1" max="1" width="11.42578125" style="5"/>
    <col min="2" max="2" width="12.140625" style="5" bestFit="1" customWidth="1"/>
    <col min="3" max="3" width="11.140625" style="5" bestFit="1" customWidth="1"/>
    <col min="4" max="4" width="13.5703125" style="5" bestFit="1" customWidth="1"/>
    <col min="5" max="5" width="8.5703125" style="5" bestFit="1" customWidth="1"/>
    <col min="6" max="6" width="13.85546875" style="5" bestFit="1" customWidth="1"/>
    <col min="7" max="7" width="14.28515625" style="5" bestFit="1" customWidth="1"/>
    <col min="8" max="12" width="11.42578125" style="5"/>
    <col min="13" max="13" width="19.28515625" style="5" bestFit="1" customWidth="1"/>
    <col min="14" max="14" width="15" style="5" customWidth="1"/>
    <col min="15" max="15" width="13.42578125" style="5" customWidth="1"/>
    <col min="16" max="16384" width="11.42578125" style="5"/>
  </cols>
  <sheetData>
    <row r="1" spans="1:15" ht="15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O1" s="6"/>
    </row>
    <row r="2" spans="1:15" x14ac:dyDescent="0.25">
      <c r="A2" s="7" t="s">
        <v>7</v>
      </c>
      <c r="B2" s="8" t="s">
        <v>8</v>
      </c>
      <c r="C2" s="9" t="s">
        <v>9</v>
      </c>
      <c r="D2" s="48">
        <v>7</v>
      </c>
      <c r="E2" s="49" t="str">
        <f>IF(D2&lt;0,"Err",IF(D2&gt;10,"Err",IF(D2&lt;3,"MD",IF(D2&lt;5,"Insu",IF(D2&lt;6,"Suf",IF(D2&lt;7,"Bien",IF(D2&lt;9,"Not","Sob")))))))</f>
        <v>Not</v>
      </c>
      <c r="F2" s="50">
        <f t="shared" ref="F2:F25" si="0">IF(D2="","",D2/N$8)</f>
        <v>0.77777777777777779</v>
      </c>
      <c r="G2" s="34">
        <f t="shared" ref="G2:G25" si="1">IF(D2="","",D2/N$7)</f>
        <v>1.2086330935251799</v>
      </c>
      <c r="O2" s="6"/>
    </row>
    <row r="3" spans="1:15" x14ac:dyDescent="0.25">
      <c r="A3" s="10" t="s">
        <v>7</v>
      </c>
      <c r="B3" s="11" t="s">
        <v>10</v>
      </c>
      <c r="C3" s="12" t="s">
        <v>11</v>
      </c>
      <c r="D3" s="31">
        <v>2</v>
      </c>
      <c r="E3" s="32" t="str">
        <f t="shared" ref="E3:E25" si="2">IF(D3&lt;0,"Err",IF(D3&gt;10,"Err",IF(D3&lt;3,"MD",IF(D3&lt;5,"Insu",IF(D3&lt;6,"Suf",IF(D3&lt;7,"Bien",IF(D3&lt;9,"Not","Sob")))))))</f>
        <v>MD</v>
      </c>
      <c r="F3" s="33">
        <f t="shared" si="0"/>
        <v>0.22222222222222221</v>
      </c>
      <c r="G3" s="34">
        <f t="shared" si="1"/>
        <v>0.34532374100719421</v>
      </c>
    </row>
    <row r="4" spans="1:15" x14ac:dyDescent="0.25">
      <c r="A4" s="10" t="s">
        <v>12</v>
      </c>
      <c r="B4" s="11" t="s">
        <v>13</v>
      </c>
      <c r="C4" s="12" t="s">
        <v>14</v>
      </c>
      <c r="D4" s="31">
        <v>5</v>
      </c>
      <c r="E4" s="32" t="str">
        <f t="shared" si="2"/>
        <v>Suf</v>
      </c>
      <c r="F4" s="33">
        <f t="shared" si="0"/>
        <v>0.55555555555555558</v>
      </c>
      <c r="G4" s="34">
        <f t="shared" si="1"/>
        <v>0.86330935251798557</v>
      </c>
    </row>
    <row r="5" spans="1:15" ht="15.75" thickBot="1" x14ac:dyDescent="0.3">
      <c r="A5" s="10" t="s">
        <v>15</v>
      </c>
      <c r="B5" s="11" t="s">
        <v>13</v>
      </c>
      <c r="C5" s="12" t="s">
        <v>16</v>
      </c>
      <c r="D5" s="31">
        <v>5</v>
      </c>
      <c r="E5" s="32" t="str">
        <f t="shared" si="2"/>
        <v>Suf</v>
      </c>
      <c r="F5" s="33">
        <f t="shared" si="0"/>
        <v>0.55555555555555558</v>
      </c>
      <c r="G5" s="34">
        <f t="shared" si="1"/>
        <v>0.86330935251798557</v>
      </c>
    </row>
    <row r="6" spans="1:15" ht="15.75" thickBot="1" x14ac:dyDescent="0.3">
      <c r="A6" s="10" t="s">
        <v>12</v>
      </c>
      <c r="B6" s="11" t="s">
        <v>17</v>
      </c>
      <c r="C6" s="12" t="s">
        <v>18</v>
      </c>
      <c r="D6" s="31">
        <v>8</v>
      </c>
      <c r="E6" s="32" t="str">
        <f t="shared" si="2"/>
        <v>Not</v>
      </c>
      <c r="F6" s="33">
        <f t="shared" si="0"/>
        <v>0.88888888888888884</v>
      </c>
      <c r="G6" s="34">
        <f t="shared" si="1"/>
        <v>1.3812949640287768</v>
      </c>
      <c r="M6" s="13" t="s">
        <v>19</v>
      </c>
      <c r="N6" s="14"/>
    </row>
    <row r="7" spans="1:15" x14ac:dyDescent="0.25">
      <c r="A7" s="10" t="s">
        <v>15</v>
      </c>
      <c r="B7" s="11" t="s">
        <v>20</v>
      </c>
      <c r="C7" s="12" t="s">
        <v>21</v>
      </c>
      <c r="D7" s="31">
        <v>3</v>
      </c>
      <c r="E7" s="32" t="str">
        <f t="shared" si="2"/>
        <v>Insu</v>
      </c>
      <c r="F7" s="33">
        <f t="shared" si="0"/>
        <v>0.33333333333333331</v>
      </c>
      <c r="G7" s="34">
        <f t="shared" si="1"/>
        <v>0.51798561151079137</v>
      </c>
      <c r="M7" s="15" t="s">
        <v>22</v>
      </c>
      <c r="N7" s="51">
        <f>AVERAGE(D2:D25)</f>
        <v>5.791666666666667</v>
      </c>
    </row>
    <row r="8" spans="1:15" x14ac:dyDescent="0.25">
      <c r="A8" s="10" t="s">
        <v>12</v>
      </c>
      <c r="B8" s="11" t="s">
        <v>23</v>
      </c>
      <c r="C8" s="12" t="s">
        <v>24</v>
      </c>
      <c r="D8" s="31">
        <v>6</v>
      </c>
      <c r="E8" s="32" t="str">
        <f t="shared" si="2"/>
        <v>Bien</v>
      </c>
      <c r="F8" s="33">
        <f t="shared" si="0"/>
        <v>0.66666666666666663</v>
      </c>
      <c r="G8" s="34">
        <f t="shared" si="1"/>
        <v>1.0359712230215827</v>
      </c>
      <c r="M8" s="16" t="s">
        <v>25</v>
      </c>
      <c r="N8" s="52">
        <f>MAX(D2:D25)</f>
        <v>9</v>
      </c>
    </row>
    <row r="9" spans="1:15" x14ac:dyDescent="0.25">
      <c r="A9" s="10" t="s">
        <v>15</v>
      </c>
      <c r="B9" s="11" t="s">
        <v>26</v>
      </c>
      <c r="C9" s="12" t="s">
        <v>27</v>
      </c>
      <c r="D9" s="31">
        <v>6</v>
      </c>
      <c r="E9" s="32" t="str">
        <f t="shared" si="2"/>
        <v>Bien</v>
      </c>
      <c r="F9" s="33">
        <f t="shared" si="0"/>
        <v>0.66666666666666663</v>
      </c>
      <c r="G9" s="34">
        <f t="shared" si="1"/>
        <v>1.0359712230215827</v>
      </c>
      <c r="M9" s="16" t="s">
        <v>28</v>
      </c>
      <c r="N9" s="52">
        <f>MIN(D2:D25)</f>
        <v>2</v>
      </c>
    </row>
    <row r="10" spans="1:15" x14ac:dyDescent="0.25">
      <c r="A10" s="10" t="s">
        <v>7</v>
      </c>
      <c r="B10" s="11" t="s">
        <v>26</v>
      </c>
      <c r="C10" s="12" t="s">
        <v>29</v>
      </c>
      <c r="D10" s="31">
        <v>9</v>
      </c>
      <c r="E10" s="32" t="str">
        <f t="shared" si="2"/>
        <v>Sob</v>
      </c>
      <c r="F10" s="33">
        <f t="shared" si="0"/>
        <v>1</v>
      </c>
      <c r="G10" s="34">
        <f t="shared" si="1"/>
        <v>1.553956834532374</v>
      </c>
      <c r="M10" s="16" t="s">
        <v>30</v>
      </c>
      <c r="N10" s="52">
        <f>COUNTIF(D2:D25,"&gt;=5")</f>
        <v>18</v>
      </c>
    </row>
    <row r="11" spans="1:15" x14ac:dyDescent="0.25">
      <c r="A11" s="10" t="s">
        <v>12</v>
      </c>
      <c r="B11" s="11" t="s">
        <v>31</v>
      </c>
      <c r="C11" s="12" t="s">
        <v>32</v>
      </c>
      <c r="D11" s="31">
        <v>8</v>
      </c>
      <c r="E11" s="32" t="str">
        <f t="shared" si="2"/>
        <v>Not</v>
      </c>
      <c r="F11" s="33">
        <f t="shared" si="0"/>
        <v>0.88888888888888884</v>
      </c>
      <c r="G11" s="34">
        <f t="shared" si="1"/>
        <v>1.3812949640287768</v>
      </c>
      <c r="M11" s="16" t="s">
        <v>33</v>
      </c>
      <c r="N11" s="52">
        <f>COUNTIF(D2:D25,"&lt;5")</f>
        <v>6</v>
      </c>
    </row>
    <row r="12" spans="1:15" ht="15.75" thickBot="1" x14ac:dyDescent="0.3">
      <c r="A12" s="10" t="s">
        <v>15</v>
      </c>
      <c r="B12" s="11" t="s">
        <v>34</v>
      </c>
      <c r="C12" s="12" t="s">
        <v>35</v>
      </c>
      <c r="D12" s="31">
        <v>5</v>
      </c>
      <c r="E12" s="32" t="str">
        <f t="shared" si="2"/>
        <v>Suf</v>
      </c>
      <c r="F12" s="33">
        <f t="shared" si="0"/>
        <v>0.55555555555555558</v>
      </c>
      <c r="G12" s="34">
        <f t="shared" si="1"/>
        <v>0.86330935251798557</v>
      </c>
      <c r="M12" s="17" t="s">
        <v>36</v>
      </c>
      <c r="N12" s="53">
        <f>COUNT(D2:D25)</f>
        <v>24</v>
      </c>
    </row>
    <row r="13" spans="1:15" x14ac:dyDescent="0.25">
      <c r="A13" s="10" t="s">
        <v>12</v>
      </c>
      <c r="B13" s="11" t="s">
        <v>34</v>
      </c>
      <c r="C13" s="12" t="s">
        <v>37</v>
      </c>
      <c r="D13" s="31">
        <v>3</v>
      </c>
      <c r="E13" s="32" t="str">
        <f t="shared" si="2"/>
        <v>Insu</v>
      </c>
      <c r="F13" s="33">
        <f t="shared" si="0"/>
        <v>0.33333333333333331</v>
      </c>
      <c r="G13" s="34">
        <f t="shared" si="1"/>
        <v>0.51798561151079137</v>
      </c>
    </row>
    <row r="14" spans="1:15" x14ac:dyDescent="0.25">
      <c r="A14" s="10" t="s">
        <v>12</v>
      </c>
      <c r="B14" s="11" t="s">
        <v>38</v>
      </c>
      <c r="C14" s="12" t="s">
        <v>39</v>
      </c>
      <c r="D14" s="31">
        <v>6</v>
      </c>
      <c r="E14" s="32" t="str">
        <f t="shared" si="2"/>
        <v>Bien</v>
      </c>
      <c r="F14" s="33">
        <f t="shared" si="0"/>
        <v>0.66666666666666663</v>
      </c>
      <c r="G14" s="34">
        <f t="shared" si="1"/>
        <v>1.0359712230215827</v>
      </c>
    </row>
    <row r="15" spans="1:15" x14ac:dyDescent="0.25">
      <c r="A15" s="10" t="s">
        <v>12</v>
      </c>
      <c r="B15" s="11" t="s">
        <v>40</v>
      </c>
      <c r="C15" s="12" t="s">
        <v>41</v>
      </c>
      <c r="D15" s="31">
        <v>7</v>
      </c>
      <c r="E15" s="32" t="str">
        <f t="shared" si="2"/>
        <v>Not</v>
      </c>
      <c r="F15" s="33">
        <f t="shared" si="0"/>
        <v>0.77777777777777779</v>
      </c>
      <c r="G15" s="34">
        <f t="shared" si="1"/>
        <v>1.2086330935251799</v>
      </c>
    </row>
    <row r="16" spans="1:15" x14ac:dyDescent="0.25">
      <c r="A16" s="10" t="s">
        <v>15</v>
      </c>
      <c r="B16" s="11" t="s">
        <v>40</v>
      </c>
      <c r="C16" s="12" t="s">
        <v>42</v>
      </c>
      <c r="D16" s="31">
        <v>8</v>
      </c>
      <c r="E16" s="32" t="str">
        <f t="shared" si="2"/>
        <v>Not</v>
      </c>
      <c r="F16" s="33">
        <f t="shared" si="0"/>
        <v>0.88888888888888884</v>
      </c>
      <c r="G16" s="34">
        <f t="shared" si="1"/>
        <v>1.3812949640287768</v>
      </c>
    </row>
    <row r="17" spans="1:14" x14ac:dyDescent="0.25">
      <c r="A17" s="10" t="s">
        <v>15</v>
      </c>
      <c r="B17" s="11" t="s">
        <v>43</v>
      </c>
      <c r="C17" s="12" t="s">
        <v>44</v>
      </c>
      <c r="D17" s="31">
        <v>8</v>
      </c>
      <c r="E17" s="32" t="str">
        <f t="shared" si="2"/>
        <v>Not</v>
      </c>
      <c r="F17" s="33">
        <f t="shared" si="0"/>
        <v>0.88888888888888884</v>
      </c>
      <c r="G17" s="34">
        <f t="shared" si="1"/>
        <v>1.3812949640287768</v>
      </c>
      <c r="L17" s="18" t="s">
        <v>45</v>
      </c>
    </row>
    <row r="18" spans="1:14" x14ac:dyDescent="0.25">
      <c r="A18" s="10" t="s">
        <v>7</v>
      </c>
      <c r="B18" s="11" t="s">
        <v>46</v>
      </c>
      <c r="C18" s="12" t="s">
        <v>47</v>
      </c>
      <c r="D18" s="31">
        <v>9</v>
      </c>
      <c r="E18" s="32" t="str">
        <f t="shared" si="2"/>
        <v>Sob</v>
      </c>
      <c r="F18" s="33">
        <f t="shared" si="0"/>
        <v>1</v>
      </c>
      <c r="G18" s="34">
        <f t="shared" si="1"/>
        <v>1.553956834532374</v>
      </c>
    </row>
    <row r="19" spans="1:14" x14ac:dyDescent="0.25">
      <c r="A19" s="10" t="s">
        <v>12</v>
      </c>
      <c r="B19" s="11" t="s">
        <v>46</v>
      </c>
      <c r="C19" s="12" t="s">
        <v>48</v>
      </c>
      <c r="D19" s="31">
        <v>3</v>
      </c>
      <c r="E19" s="32" t="str">
        <f t="shared" si="2"/>
        <v>Insu</v>
      </c>
      <c r="F19" s="33">
        <f t="shared" si="0"/>
        <v>0.33333333333333331</v>
      </c>
      <c r="G19" s="34">
        <f t="shared" si="1"/>
        <v>0.51798561151079137</v>
      </c>
    </row>
    <row r="20" spans="1:14" x14ac:dyDescent="0.25">
      <c r="A20" s="10" t="s">
        <v>15</v>
      </c>
      <c r="B20" s="11" t="s">
        <v>49</v>
      </c>
      <c r="C20" s="12" t="s">
        <v>50</v>
      </c>
      <c r="D20" s="31">
        <v>8</v>
      </c>
      <c r="E20" s="32" t="str">
        <f t="shared" si="2"/>
        <v>Not</v>
      </c>
      <c r="F20" s="33">
        <f t="shared" si="0"/>
        <v>0.88888888888888884</v>
      </c>
      <c r="G20" s="34">
        <f t="shared" si="1"/>
        <v>1.3812949640287768</v>
      </c>
    </row>
    <row r="21" spans="1:14" ht="15.75" thickBot="1" x14ac:dyDescent="0.3">
      <c r="A21" s="10" t="s">
        <v>7</v>
      </c>
      <c r="B21" s="11" t="s">
        <v>51</v>
      </c>
      <c r="C21" s="12" t="s">
        <v>52</v>
      </c>
      <c r="D21" s="31">
        <v>3</v>
      </c>
      <c r="E21" s="32" t="str">
        <f t="shared" si="2"/>
        <v>Insu</v>
      </c>
      <c r="F21" s="33">
        <f t="shared" si="0"/>
        <v>0.33333333333333331</v>
      </c>
      <c r="G21" s="34">
        <f t="shared" si="1"/>
        <v>0.51798561151079137</v>
      </c>
    </row>
    <row r="22" spans="1:14" ht="15.75" thickBot="1" x14ac:dyDescent="0.3">
      <c r="A22" s="10" t="s">
        <v>12</v>
      </c>
      <c r="B22" s="11" t="s">
        <v>51</v>
      </c>
      <c r="C22" s="12" t="s">
        <v>53</v>
      </c>
      <c r="D22" s="31">
        <v>5</v>
      </c>
      <c r="E22" s="32" t="str">
        <f t="shared" si="2"/>
        <v>Suf</v>
      </c>
      <c r="F22" s="33">
        <f t="shared" si="0"/>
        <v>0.55555555555555558</v>
      </c>
      <c r="G22" s="34">
        <f t="shared" si="1"/>
        <v>0.86330935251798557</v>
      </c>
      <c r="M22" s="13" t="s">
        <v>54</v>
      </c>
      <c r="N22" s="14"/>
    </row>
    <row r="23" spans="1:14" x14ac:dyDescent="0.25">
      <c r="A23" s="10" t="s">
        <v>15</v>
      </c>
      <c r="B23" s="11" t="s">
        <v>55</v>
      </c>
      <c r="C23" s="12" t="s">
        <v>56</v>
      </c>
      <c r="D23" s="31">
        <v>4</v>
      </c>
      <c r="E23" s="32" t="str">
        <f t="shared" si="2"/>
        <v>Insu</v>
      </c>
      <c r="F23" s="33">
        <f t="shared" si="0"/>
        <v>0.44444444444444442</v>
      </c>
      <c r="G23" s="34">
        <f t="shared" si="1"/>
        <v>0.69064748201438841</v>
      </c>
      <c r="M23" s="19" t="s">
        <v>57</v>
      </c>
      <c r="N23" s="54">
        <f>COUNTIF(E$2:E$25,"MD")</f>
        <v>1</v>
      </c>
    </row>
    <row r="24" spans="1:14" x14ac:dyDescent="0.25">
      <c r="A24" s="10" t="s">
        <v>7</v>
      </c>
      <c r="B24" s="11" t="s">
        <v>58</v>
      </c>
      <c r="C24" s="12" t="s">
        <v>59</v>
      </c>
      <c r="D24" s="31">
        <v>6</v>
      </c>
      <c r="E24" s="32" t="str">
        <f t="shared" si="2"/>
        <v>Bien</v>
      </c>
      <c r="F24" s="33">
        <f t="shared" si="0"/>
        <v>0.66666666666666663</v>
      </c>
      <c r="G24" s="34">
        <f t="shared" si="1"/>
        <v>1.0359712230215827</v>
      </c>
      <c r="L24" s="18" t="s">
        <v>45</v>
      </c>
      <c r="M24" s="20" t="s">
        <v>60</v>
      </c>
      <c r="N24" s="55">
        <f>COUNTIF(E$2:E$25,"Insu")</f>
        <v>5</v>
      </c>
    </row>
    <row r="25" spans="1:14" ht="15.75" thickBot="1" x14ac:dyDescent="0.3">
      <c r="A25" s="21" t="s">
        <v>12</v>
      </c>
      <c r="B25" s="22" t="s">
        <v>61</v>
      </c>
      <c r="C25" s="23" t="s">
        <v>62</v>
      </c>
      <c r="D25" s="35">
        <v>5</v>
      </c>
      <c r="E25" s="36" t="str">
        <f t="shared" si="2"/>
        <v>Suf</v>
      </c>
      <c r="F25" s="37">
        <f t="shared" si="0"/>
        <v>0.55555555555555558</v>
      </c>
      <c r="G25" s="38">
        <f t="shared" si="1"/>
        <v>0.86330935251798557</v>
      </c>
      <c r="M25" s="20" t="s">
        <v>63</v>
      </c>
      <c r="N25" s="55">
        <f>COUNTIF(E$2:E$25,"Sufi")</f>
        <v>0</v>
      </c>
    </row>
    <row r="26" spans="1:14" x14ac:dyDescent="0.25">
      <c r="M26" s="20" t="s">
        <v>64</v>
      </c>
      <c r="N26" s="55">
        <f>COUNTIF(E$2:E$25,"Bien")</f>
        <v>4</v>
      </c>
    </row>
    <row r="27" spans="1:14" x14ac:dyDescent="0.25">
      <c r="M27" s="20" t="s">
        <v>65</v>
      </c>
      <c r="N27" s="55">
        <f>COUNTIF(E$2:E$25,"Not")</f>
        <v>7</v>
      </c>
    </row>
    <row r="28" spans="1:14" ht="15.75" thickBot="1" x14ac:dyDescent="0.3">
      <c r="M28" s="24" t="s">
        <v>66</v>
      </c>
      <c r="N28" s="56">
        <f>COUNTIF(E$2:E$25,"Sob")</f>
        <v>2</v>
      </c>
    </row>
    <row r="32" spans="1:14" x14ac:dyDescent="0.25">
      <c r="D32" s="25"/>
    </row>
    <row r="38" spans="3:14" ht="15.75" thickBot="1" x14ac:dyDescent="0.3"/>
    <row r="39" spans="3:14" ht="15.75" thickBot="1" x14ac:dyDescent="0.3">
      <c r="N39" s="26" t="s">
        <v>67</v>
      </c>
    </row>
    <row r="40" spans="3:14" x14ac:dyDescent="0.25">
      <c r="M40" s="27" t="s">
        <v>12</v>
      </c>
      <c r="N40" s="57">
        <f>COUNTIF(A$2:A$25,"Sabadell")</f>
        <v>10</v>
      </c>
    </row>
    <row r="41" spans="3:14" x14ac:dyDescent="0.25">
      <c r="M41" s="28" t="s">
        <v>15</v>
      </c>
      <c r="N41" s="58">
        <f>COUNTIF(A$2:A$25,"Terrassa")</f>
        <v>8</v>
      </c>
    </row>
    <row r="42" spans="3:14" ht="15.75" thickBot="1" x14ac:dyDescent="0.3">
      <c r="M42" s="29" t="s">
        <v>7</v>
      </c>
      <c r="N42" s="59">
        <f>COUNTIF(A$2:A$25,"Castellar")</f>
        <v>6</v>
      </c>
    </row>
    <row r="43" spans="3:14" ht="15.75" thickBot="1" x14ac:dyDescent="0.3">
      <c r="D43" s="30" t="s">
        <v>68</v>
      </c>
      <c r="E43" s="26" t="s">
        <v>69</v>
      </c>
    </row>
    <row r="44" spans="3:14" x14ac:dyDescent="0.25">
      <c r="C44" s="45" t="s">
        <v>12</v>
      </c>
      <c r="D44" s="39">
        <f>COUNTIFS(A$2:A$25,"Sabadell",D2:D25,"&gt;=5")</f>
        <v>8</v>
      </c>
      <c r="E44" s="40">
        <f>N40-D44</f>
        <v>2</v>
      </c>
    </row>
    <row r="45" spans="3:14" x14ac:dyDescent="0.25">
      <c r="C45" s="46" t="s">
        <v>15</v>
      </c>
      <c r="D45" s="41">
        <f>COUNTIFS(A$2:A$25,"Terrassa",D2:D25,"&gt;=5")</f>
        <v>6</v>
      </c>
      <c r="E45" s="42">
        <f>N41-D45</f>
        <v>2</v>
      </c>
    </row>
    <row r="46" spans="3:14" ht="15.75" thickBot="1" x14ac:dyDescent="0.3">
      <c r="C46" s="47" t="s">
        <v>7</v>
      </c>
      <c r="D46" s="43">
        <f>COUNTIFS(A$2:A$25,"Castellar",D2:D25,"&gt;=5")</f>
        <v>4</v>
      </c>
      <c r="E46" s="44">
        <f>N42-D46</f>
        <v>2</v>
      </c>
    </row>
  </sheetData>
  <sheetProtection sheet="1" formatCells="0" formatColumns="0" formatRows="0"/>
  <mergeCells count="2">
    <mergeCell ref="M6:N6"/>
    <mergeCell ref="M22:N22"/>
  </mergeCells>
  <conditionalFormatting sqref="D2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Usuario de Windows</cp:lastModifiedBy>
  <dcterms:created xsi:type="dcterms:W3CDTF">2010-11-05T01:09:44Z</dcterms:created>
  <dcterms:modified xsi:type="dcterms:W3CDTF">2017-11-15T20:11:15Z</dcterms:modified>
</cp:coreProperties>
</file>